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U:\2025 Tax Sale-Delinquent Mailing\"/>
    </mc:Choice>
  </mc:AlternateContent>
  <xr:revisionPtr revIDLastSave="0" documentId="8_{42A41A80-521F-43AD-B208-DF84124F1AE1}" xr6:coauthVersionLast="47" xr6:coauthVersionMax="47" xr10:uidLastSave="{00000000-0000-0000-0000-000000000000}"/>
  <bookViews>
    <workbookView xWindow="-120" yWindow="-120" windowWidth="29040" windowHeight="15840" xr2:uid="{D1308EEF-B23F-4DBB-BE2F-9FD99E0BC4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1" i="1" l="1"/>
  <c r="G241" i="1" s="1"/>
  <c r="F233" i="1"/>
  <c r="G233" i="1" s="1"/>
  <c r="F222" i="1"/>
  <c r="G222" i="1" s="1"/>
  <c r="F214" i="1"/>
  <c r="G214" i="1" s="1"/>
  <c r="F206" i="1"/>
  <c r="G206" i="1" s="1"/>
  <c r="F198" i="1"/>
  <c r="G198" i="1" s="1"/>
  <c r="F190" i="1"/>
  <c r="G190" i="1" s="1"/>
  <c r="F182" i="1"/>
  <c r="G182" i="1" s="1"/>
  <c r="F174" i="1"/>
  <c r="G174" i="1" s="1"/>
  <c r="F164" i="1"/>
  <c r="G164" i="1" s="1"/>
  <c r="F156" i="1"/>
  <c r="G156" i="1" s="1"/>
  <c r="F148" i="1"/>
  <c r="G148" i="1" s="1"/>
  <c r="F140" i="1"/>
  <c r="G140" i="1" s="1"/>
  <c r="F132" i="1"/>
  <c r="G132" i="1" s="1"/>
  <c r="F124" i="1"/>
  <c r="G124" i="1" s="1"/>
  <c r="F116" i="1"/>
  <c r="G116" i="1" s="1"/>
  <c r="F111" i="1"/>
  <c r="G111" i="1" s="1"/>
  <c r="F105" i="1"/>
  <c r="G105" i="1" s="1"/>
  <c r="F97" i="1"/>
  <c r="G97" i="1" s="1"/>
  <c r="F89" i="1"/>
  <c r="G89" i="1" s="1"/>
  <c r="F81" i="1"/>
  <c r="G81" i="1" s="1"/>
  <c r="F73" i="1"/>
  <c r="G73" i="1" s="1"/>
  <c r="F65" i="1"/>
  <c r="G65" i="1" s="1"/>
  <c r="F57" i="1"/>
  <c r="G57" i="1" s="1"/>
  <c r="F49" i="1"/>
  <c r="G49" i="1" s="1"/>
  <c r="F43" i="1"/>
  <c r="G43" i="1" s="1"/>
  <c r="F35" i="1"/>
  <c r="G35" i="1" s="1"/>
  <c r="F27" i="1"/>
  <c r="F19" i="1"/>
  <c r="F11" i="1"/>
  <c r="G11" i="1" s="1"/>
  <c r="F3" i="1"/>
  <c r="G3" i="1" s="1"/>
  <c r="G27" i="1"/>
  <c r="H247" i="1"/>
  <c r="K247" i="1"/>
  <c r="I247" i="1"/>
  <c r="F247" i="1" l="1"/>
  <c r="G19" i="1"/>
  <c r="G247" i="1" s="1"/>
</calcChain>
</file>

<file path=xl/sharedStrings.xml><?xml version="1.0" encoding="utf-8"?>
<sst xmlns="http://schemas.openxmlformats.org/spreadsheetml/2006/main" count="323" uniqueCount="257">
  <si>
    <t>Sale #</t>
  </si>
  <si>
    <t>18315000400200</t>
  </si>
  <si>
    <t xml:space="preserve">503 ATLANTIC ST                                   </t>
  </si>
  <si>
    <t>BIRMINGHAM LTS 22-24 BLK 33</t>
  </si>
  <si>
    <t>12306002101800</t>
  </si>
  <si>
    <t xml:space="preserve">DESAUTELS TIMOTHY R &amp; KIMBERLY A                                                                    </t>
  </si>
  <si>
    <t xml:space="preserve">210 WISCONSIN ST                                  </t>
  </si>
  <si>
    <t>WESTWOOD HILLS PT BLKS 3, 4 5 &amp; 9 LT 2 BLK 5</t>
  </si>
  <si>
    <t xml:space="preserve">4101 NE 62ND TER                                  </t>
  </si>
  <si>
    <t>12311003500100</t>
  </si>
  <si>
    <t xml:space="preserve">617 HENRIE ST                                     </t>
  </si>
  <si>
    <t>FOREST PARK ADDITION LT 12 BLK 5</t>
  </si>
  <si>
    <t>12312002201600</t>
  </si>
  <si>
    <t xml:space="preserve">HODGSON STEPHEN                                                                                     </t>
  </si>
  <si>
    <t xml:space="preserve">820 ISLEY BLVD                                    </t>
  </si>
  <si>
    <t>ISLEY'S ADDITION LT 45 BLK 3</t>
  </si>
  <si>
    <t>09619000700800</t>
  </si>
  <si>
    <t xml:space="preserve">STOUFER JIMMY D SR                                                                                  </t>
  </si>
  <si>
    <t xml:space="preserve">16423 NE 113TH ST                                 </t>
  </si>
  <si>
    <t>HIGHLAND ACRES LT 20 BLK 4</t>
  </si>
  <si>
    <t>13306000703500</t>
  </si>
  <si>
    <t>OAK HILL ESTATES 2ND PLAT LT 70</t>
  </si>
  <si>
    <t xml:space="preserve">DAVIDSON JOSEPH K &amp; PENNY                                                                           </t>
  </si>
  <si>
    <t xml:space="preserve">4226 NE ANTIOCH RD                                </t>
  </si>
  <si>
    <t>14716000203000</t>
  </si>
  <si>
    <t xml:space="preserve">MAXIMUS INVESTMENTS &amp; PROPERTY MANAGEMEN                                                            </t>
  </si>
  <si>
    <t xml:space="preserve">1500 NE PARVIN RD                                 </t>
  </si>
  <si>
    <t>KC SUBURBAN ACREAGE ESTATES E150' LT 27 BLK 21</t>
  </si>
  <si>
    <t>14720000302200</t>
  </si>
  <si>
    <t xml:space="preserve">LIFE CHANGERZ LLC                                                                                   </t>
  </si>
  <si>
    <t xml:space="preserve">5220 NE BARNES AVE                                </t>
  </si>
  <si>
    <t>KC SUBURBAN ACREAGE ESTATES E1/2 LT 17 &amp; ALL LT 18 BLK 9</t>
  </si>
  <si>
    <t>14809000301600</t>
  </si>
  <si>
    <t xml:space="preserve">CLIFTON RE LLC                                                                                      </t>
  </si>
  <si>
    <t xml:space="preserve">500 NW R D MIZE RD                                </t>
  </si>
  <si>
    <t>MAPLE PARK ADDITION LTS 25-31</t>
  </si>
  <si>
    <t>14817001900600</t>
  </si>
  <si>
    <t xml:space="preserve">4809 N BELLAIRE AVE                               </t>
  </si>
  <si>
    <t>CLAYMOUNT GARDENS N31' LT 37 &amp; S28' LT 38</t>
  </si>
  <si>
    <t>14818000300600</t>
  </si>
  <si>
    <t xml:space="preserve">CONKLIN JOSEPH GALVIN                                                                               </t>
  </si>
  <si>
    <t xml:space="preserve">GRABLE, BRANDI RENEE                              </t>
  </si>
  <si>
    <t xml:space="preserve">7301 NE 51ST ST                                   </t>
  </si>
  <si>
    <t>WOODRIDGE 2ND PLAT LT 3 BLK 5 EXC BEG MOST SLY COR LT 3, NWLY83.5, NELY79.96, SELY150, SWLY148.32 TO POB</t>
  </si>
  <si>
    <t>17310000402500</t>
  </si>
  <si>
    <t xml:space="preserve">CHAPMAN JEFFREY C                                                                                   </t>
  </si>
  <si>
    <t xml:space="preserve">1314 W MOUNT VERNON ST                            </t>
  </si>
  <si>
    <t>GREENFIELD LT 110</t>
  </si>
  <si>
    <t>17314000600400</t>
  </si>
  <si>
    <t xml:space="preserve">NEXT GENERATION HOMES LLC                                                                           </t>
  </si>
  <si>
    <t xml:space="preserve">PO BOX 19294                                      </t>
  </si>
  <si>
    <t>BEG SL NE RUSSELL RD 261.3'W OF EL SEC, S347, W110, N TO SL NE RUSSELL RD, E110 ALNG ROW TO POB</t>
  </si>
  <si>
    <t>18105001601400</t>
  </si>
  <si>
    <t xml:space="preserve">OZGUL FATIH DR                          </t>
  </si>
  <si>
    <t xml:space="preserve">1985 SOKAK NO:12-2 BAGCILAR                       </t>
  </si>
  <si>
    <t xml:space="preserve">ISTANBUL TURKEY                         </t>
  </si>
  <si>
    <t>GOLDEN OAKS LT 31</t>
  </si>
  <si>
    <t>18109000300400</t>
  </si>
  <si>
    <t>MIDLAND HEIGHTS ANNEX N70' OF W130' LT 20</t>
  </si>
  <si>
    <t>18113000301000</t>
  </si>
  <si>
    <t xml:space="preserve">CASTULIK ANDREW                                                                                     </t>
  </si>
  <si>
    <t xml:space="preserve">2812 NE 39TH TER                                  </t>
  </si>
  <si>
    <t>BROOKWOOD LT 15</t>
  </si>
  <si>
    <t>18116000100700</t>
  </si>
  <si>
    <t xml:space="preserve">DARE JAMES P &amp; TIFFANY J                                                                            </t>
  </si>
  <si>
    <t xml:space="preserve">3518 N DRURY AVE                                  </t>
  </si>
  <si>
    <t>HILL HAVEN ANNEX UNRECORDED PLAT LT 4</t>
  </si>
  <si>
    <t>18213000101600</t>
  </si>
  <si>
    <t xml:space="preserve">JAMESON CHRISTOPHER                                                                                 </t>
  </si>
  <si>
    <t xml:space="preserve">3621 NE HILL HAVEN RD                             </t>
  </si>
  <si>
    <t>HILL HAVEN PT LTS 1 &amp; 2 BEG 580'W OF SE COR LT 1, N220, W220, NWLY170, S28, SELY235, S65.5, E215 TO POB</t>
  </si>
  <si>
    <t xml:space="preserve">8603 KAILL RD                                     </t>
  </si>
  <si>
    <t xml:space="preserve">07810000400300                </t>
  </si>
  <si>
    <t xml:space="preserve">UNITED HOME MANAGEMENT &amp; CONSULTING LLC                                                             </t>
  </si>
  <si>
    <t xml:space="preserve">301 N SAM BARR DR                                 </t>
  </si>
  <si>
    <t>INNOVATION 2ND PLAT PHASE I REPLAT LT 15 LT 15A</t>
  </si>
  <si>
    <t xml:space="preserve">14315000202208                </t>
  </si>
  <si>
    <t xml:space="preserve">TRIANGLE 11 LLC 1/3 INT &amp; TRIANGLE 12 LL                                                            </t>
  </si>
  <si>
    <t xml:space="preserve">TIMOTHY D HARRIS LLC 1/3 INT                      </t>
  </si>
  <si>
    <t xml:space="preserve">4706 BROADWAY STE 240                             </t>
  </si>
  <si>
    <t>SHOPPES AT LIBERTY TRIANGLE 6TH PLAT TR A (I-102.4)</t>
  </si>
  <si>
    <t xml:space="preserve">15408001202300                </t>
  </si>
  <si>
    <t xml:space="preserve">KADOMO NTEZIRYAYO NABITANGA INGINERE                                                                </t>
  </si>
  <si>
    <t xml:space="preserve">1008 POPLAR LN                                    </t>
  </si>
  <si>
    <t>CLAY MEADOWS 11TH PLAT LT 460</t>
  </si>
  <si>
    <t xml:space="preserve">PO BOX 79185                                      </t>
  </si>
  <si>
    <t>12412000401500</t>
  </si>
  <si>
    <t xml:space="preserve">AYDIN SELAHATTIN                                                                                    </t>
  </si>
  <si>
    <t>SCANNELL, J N ADDITION LTS 4-9 BLK 3</t>
  </si>
  <si>
    <t xml:space="preserve">12412000500800                </t>
  </si>
  <si>
    <t xml:space="preserve">VAUGHAN GEORGE W                                                                                    </t>
  </si>
  <si>
    <t>SCANNELL, J N ADDITION LTS 1, 2, 21 BLK 2</t>
  </si>
  <si>
    <t>17608000600200</t>
  </si>
  <si>
    <t xml:space="preserve">NORTH KANSAS CITY HOSPITALITY LLC                                                                   </t>
  </si>
  <si>
    <t xml:space="preserve">2214 TANEY ST                                     </t>
  </si>
  <si>
    <t>BILL ALLEN'S 1ST ADDITION LT 2</t>
  </si>
  <si>
    <t>14516000601800</t>
  </si>
  <si>
    <t xml:space="preserve">SMITH ADA E TRUST                                                                                   </t>
  </si>
  <si>
    <t xml:space="preserve">C/O MICHELLE WILSON                               </t>
  </si>
  <si>
    <t>KELLY HEIGHTS LT 1</t>
  </si>
  <si>
    <t>12504000200200</t>
  </si>
  <si>
    <t xml:space="preserve">FEGER JAMES S                                                                                       </t>
  </si>
  <si>
    <t xml:space="preserve">1108 STATE ROUTE 92 APT A                         </t>
  </si>
  <si>
    <t>BEG 772.23'S OF NW COR SEC, E451.43, SELY570, SWLY &amp; NWLY ALNG RIVER 1130, N ALNG WL SEC 710 TO POB</t>
  </si>
  <si>
    <t>08203000100500</t>
  </si>
  <si>
    <t xml:space="preserve">NOBLE DAVID ROBERT                                                                                  </t>
  </si>
  <si>
    <t xml:space="preserve">17701 ENDICOTT RD                                 </t>
  </si>
  <si>
    <t>IVY BEND FARMS LT 5</t>
  </si>
  <si>
    <t>08701000100100</t>
  </si>
  <si>
    <t xml:space="preserve">15602 OAKMONT DR                                  </t>
  </si>
  <si>
    <t>OAKMONT ESTATES RESURVEY LT 26</t>
  </si>
  <si>
    <t>11802000102700</t>
  </si>
  <si>
    <t xml:space="preserve">SPRINGFIELD BETTER HOMES INC                                                                        </t>
  </si>
  <si>
    <t>TR B (F-73)</t>
  </si>
  <si>
    <t>11901000100212</t>
  </si>
  <si>
    <t>CRYSTAL ESTATES PHASE I LT TR B</t>
  </si>
  <si>
    <t>11901000200900</t>
  </si>
  <si>
    <t>CRYSTAL ESTATES PHASE I TR A</t>
  </si>
  <si>
    <t>FEVZI CAKMAK MAH</t>
  </si>
  <si>
    <t>1008-25</t>
  </si>
  <si>
    <t>1018-25</t>
  </si>
  <si>
    <t>1032-25</t>
  </si>
  <si>
    <t>1040-25</t>
  </si>
  <si>
    <t>1101-25</t>
  </si>
  <si>
    <t>1121-25</t>
  </si>
  <si>
    <t>1174-25</t>
  </si>
  <si>
    <t>1181-25</t>
  </si>
  <si>
    <t>1186-25</t>
  </si>
  <si>
    <t>1204-25</t>
  </si>
  <si>
    <t>1207-25</t>
  </si>
  <si>
    <t>1226-25</t>
  </si>
  <si>
    <t>1229-25</t>
  </si>
  <si>
    <t>1240-25</t>
  </si>
  <si>
    <t>1250-25</t>
  </si>
  <si>
    <t>1264-25</t>
  </si>
  <si>
    <t>1279-25</t>
  </si>
  <si>
    <t>1285-25</t>
  </si>
  <si>
    <t>1288-25</t>
  </si>
  <si>
    <t>1323-25</t>
  </si>
  <si>
    <t>1340-25</t>
  </si>
  <si>
    <t>1347-25</t>
  </si>
  <si>
    <t>1353-25</t>
  </si>
  <si>
    <t>1361-25</t>
  </si>
  <si>
    <t>1367-25</t>
  </si>
  <si>
    <t>1369-25</t>
  </si>
  <si>
    <t>2006-25</t>
  </si>
  <si>
    <t>2009-25</t>
  </si>
  <si>
    <t>2010-25</t>
  </si>
  <si>
    <t>2011-25</t>
  </si>
  <si>
    <t>2012-25</t>
  </si>
  <si>
    <t>AE BLUE CHIP INVESTMENTS LLC</t>
  </si>
  <si>
    <t>1120 SE WINDSTAR DR</t>
  </si>
  <si>
    <t xml:space="preserve">ALLMON KENNETH L JR AXTEL STEPHANIE R (ALLMON)                                                          </t>
  </si>
  <si>
    <t>BIRMINGHAM, MO 64161-9334</t>
  </si>
  <si>
    <t xml:space="preserve">EXCELSIOR SPRINGS, MO 64024-1230                       </t>
  </si>
  <si>
    <t xml:space="preserve">GREEN THOMAS PAUL ETAL                                                                                   </t>
  </si>
  <si>
    <t xml:space="preserve">EXCELSIOR SPRINGS, MO 64024-2021                       </t>
  </si>
  <si>
    <t xml:space="preserve">EXCELSIOR SPRINGS, MO 64024-2434                       </t>
  </si>
  <si>
    <t xml:space="preserve">LIBERTY, MO 64068-8282                                </t>
  </si>
  <si>
    <t xml:space="preserve">LEES SUMMIT, MO 64081-3179                             </t>
  </si>
  <si>
    <t xml:space="preserve">KANSAS CITY, MO 64116-2351                             </t>
  </si>
  <si>
    <t xml:space="preserve">KANSAS CITY, MO 64119-3731                             </t>
  </si>
  <si>
    <t xml:space="preserve">BLUE SPRINGS, MO 64014-2421                            </t>
  </si>
  <si>
    <t xml:space="preserve">O'DELL EVELYN S TRUST                                                                                     </t>
  </si>
  <si>
    <t xml:space="preserve">KANSAS CITY, MO 64119-3822                             </t>
  </si>
  <si>
    <t xml:space="preserve">KANSAS CITY, MO 64119-4007                             </t>
  </si>
  <si>
    <t xml:space="preserve">SPRINGFIELD, MO 65806-1652                             </t>
  </si>
  <si>
    <t xml:space="preserve">LENEXA, KS 66285-9294                                  </t>
  </si>
  <si>
    <t xml:space="preserve">KANSAS CITY, MO 64117-1610                             </t>
  </si>
  <si>
    <t xml:space="preserve">KANSAS CITY, MO 64117-2118                             </t>
  </si>
  <si>
    <t xml:space="preserve">KANSAS CITY, MO 64117-2832                             </t>
  </si>
  <si>
    <t xml:space="preserve">KANSAS CITY, MO 64117-2841                             </t>
  </si>
  <si>
    <t xml:space="preserve">KEARNEY, MO 64060-9106                                 </t>
  </si>
  <si>
    <t xml:space="preserve">LIBERTY, MO 64068-4362                                 </t>
  </si>
  <si>
    <t xml:space="preserve">KANSAS CITY, MO 64119-5006                             </t>
  </si>
  <si>
    <t xml:space="preserve">KANSAS CITY, MO 64116-3224                             </t>
  </si>
  <si>
    <t xml:space="preserve">PLEASANT VALLEY, MO 64068-9056                         </t>
  </si>
  <si>
    <t xml:space="preserve">EXCELSIOR SPRINGS, MO 64024-7803                       </t>
  </si>
  <si>
    <t xml:space="preserve">KEARNEY, MO 64060-9315                                 </t>
  </si>
  <si>
    <t xml:space="preserve">HARLOW RONALD K &amp; SANDRA K ETAL                                                                          </t>
  </si>
  <si>
    <t xml:space="preserve">KEARNEY, MO 64060-9250                                 </t>
  </si>
  <si>
    <t xml:space="preserve">KANSAS CITY, MO 64112-1910                             </t>
  </si>
  <si>
    <t xml:space="preserve">HOUSTON, TX 77279-9185                                 </t>
  </si>
  <si>
    <t>Homeowner</t>
  </si>
  <si>
    <t>Parcel/Legal Description</t>
  </si>
  <si>
    <t>Buyer</t>
  </si>
  <si>
    <t>ryeland@gmail.com</t>
  </si>
  <si>
    <t>Auction Price</t>
  </si>
  <si>
    <t>Kansas City, MO 64119</t>
  </si>
  <si>
    <t>William E  Tyler II</t>
  </si>
  <si>
    <t>525 Sharon Dr</t>
  </si>
  <si>
    <t>Liberty, MO 64068</t>
  </si>
  <si>
    <t>tylerbillyeug@gmail.comt</t>
  </si>
  <si>
    <t>MO Tax Auctions, LLC</t>
  </si>
  <si>
    <t>500 Frank W Burr Blvd Ste 720</t>
  </si>
  <si>
    <t>servicing@acaciaamg.com</t>
  </si>
  <si>
    <t>Teaneck, NJ 07666</t>
  </si>
  <si>
    <t>Joseph DiGirolamo</t>
  </si>
  <si>
    <t>3701 NE 94th Terrace</t>
  </si>
  <si>
    <t>Kansas City, MO 64156</t>
  </si>
  <si>
    <t>joemiked@hotmail.com</t>
  </si>
  <si>
    <t>Holly Haner</t>
  </si>
  <si>
    <t>1806 Magnolia Avenue</t>
  </si>
  <si>
    <t>hollynhaner@gmail.com</t>
  </si>
  <si>
    <t>Bryan Exposito</t>
  </si>
  <si>
    <t>4223 NE 84th Ter</t>
  </si>
  <si>
    <t>bryanexposito@gmail.com</t>
  </si>
  <si>
    <t>Maykel Rodriguez Soto</t>
  </si>
  <si>
    <t>Kansas City, MO 64118</t>
  </si>
  <si>
    <t>maykelrodriguez@ymail.com</t>
  </si>
  <si>
    <t>Gunther Rapp</t>
  </si>
  <si>
    <t>Independence, MO 64050</t>
  </si>
  <si>
    <t>guenther_e_rapp@yahoo.com</t>
  </si>
  <si>
    <t>Aiello &amp; Associates, LLC</t>
  </si>
  <si>
    <t>5231 NE Antioch Rd, Suite 160</t>
  </si>
  <si>
    <t>aielloassociatesllc@gmail.com</t>
  </si>
  <si>
    <t>WMAC 2014, LLC</t>
  </si>
  <si>
    <t xml:space="preserve"> 2900 NE 60th St Ste 150</t>
  </si>
  <si>
    <t>c/o Bessine Walterbach LLP</t>
  </si>
  <si>
    <t>Bedrock Capital 2025 LLC</t>
  </si>
  <si>
    <t>dan@newedgeconstruction.com</t>
  </si>
  <si>
    <t>Evens Mondesir</t>
  </si>
  <si>
    <t>10808 N Bristol Ave</t>
  </si>
  <si>
    <t>em@ezeenterprisesllc.com</t>
  </si>
  <si>
    <t>Deng Revocable Living Trust</t>
  </si>
  <si>
    <t>8331 NW Mace Rd</t>
  </si>
  <si>
    <t>Kansas City, MO 64152</t>
  </si>
  <si>
    <t>juliapalmerd@gmail.com</t>
  </si>
  <si>
    <t>Troy D Broadway</t>
  </si>
  <si>
    <t>9301 N Brighton Ave</t>
  </si>
  <si>
    <t>troy.broadway@att.net</t>
  </si>
  <si>
    <t>Jonathan Barton</t>
  </si>
  <si>
    <t>8109 NE 111th Street</t>
  </si>
  <si>
    <t>Kansas City, MO 64157</t>
  </si>
  <si>
    <t>jonathan.thomas.barton@gmail.com</t>
  </si>
  <si>
    <t>Alexander Stadtmueller</t>
  </si>
  <si>
    <t>7932 NE 80th Terrace</t>
  </si>
  <si>
    <t>Kansas City, MO 64158</t>
  </si>
  <si>
    <t>alstadtmueller@gmail.com</t>
  </si>
  <si>
    <t>Zackary R. Rainey</t>
  </si>
  <si>
    <t>9404 East 81st Street</t>
  </si>
  <si>
    <t>Raytown, MO 64138</t>
  </si>
  <si>
    <t>zackrainey717@gmail.com</t>
  </si>
  <si>
    <t>Chris Kitzmann</t>
  </si>
  <si>
    <t>11151 Locust Ln</t>
  </si>
  <si>
    <t>dtsfan1976@gmail.com</t>
  </si>
  <si>
    <t>Taxes</t>
  </si>
  <si>
    <t>Surplus</t>
  </si>
  <si>
    <t>Research (Mar)</t>
  </si>
  <si>
    <t>COS</t>
  </si>
  <si>
    <t>1541 NE Englewood Rd.</t>
  </si>
  <si>
    <t>Realty Holdings LLC</t>
  </si>
  <si>
    <t>PO Box 9241</t>
  </si>
  <si>
    <t>Riverside, MO 64168</t>
  </si>
  <si>
    <t>305 E Zaun Ave</t>
  </si>
  <si>
    <t>3790 Harvester Rd Ste 3</t>
  </si>
  <si>
    <t>St Peters, MO 63304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</si>
</sst>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0" fontId="0" fillId="0" borderId="0" xfId="0" applyNumberFormat="1"/>
    <xf numFmtId="40" fontId="1" fillId="0" borderId="0" xfId="0" applyNumberFormat="1" applyFont="1"/>
    <xf numFmtId="40" fontId="2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2" borderId="0" xfId="0" applyFill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429A-38CC-49AA-9C5D-CE04A411552D}">
  <sheetPr>
    <pageSetUpPr fitToPage="1"/>
  </sheetPr>
  <dimension ref="A1:K24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0" sqref="H20"/>
    </sheetView>
  </sheetViews>
  <sheetFormatPr defaultRowHeight="15" x14ac:dyDescent="0.25"/>
  <cols>
    <col min="1" max="1" width="7.7109375" bestFit="1" customWidth="1"/>
    <col min="2" max="2" width="37.42578125" customWidth="1"/>
    <col min="4" max="4" width="48.7109375" customWidth="1"/>
    <col min="5" max="5" width="50.42578125" bestFit="1" customWidth="1"/>
    <col min="6" max="7" width="10.85546875" style="2" bestFit="1" customWidth="1"/>
    <col min="8" max="8" width="14.7109375" style="2" bestFit="1" customWidth="1"/>
    <col min="9" max="9" width="7.28515625" style="2" bestFit="1" customWidth="1"/>
    <col min="11" max="11" width="12.85546875" style="2" bestFit="1" customWidth="1"/>
  </cols>
  <sheetData>
    <row r="1" spans="1:11" s="1" customFormat="1" x14ac:dyDescent="0.25">
      <c r="A1" s="1" t="s">
        <v>0</v>
      </c>
      <c r="B1" s="1" t="s">
        <v>184</v>
      </c>
      <c r="D1" s="5" t="s">
        <v>183</v>
      </c>
      <c r="E1" s="1" t="s">
        <v>185</v>
      </c>
      <c r="F1" s="4" t="s">
        <v>246</v>
      </c>
      <c r="G1" s="3" t="s">
        <v>247</v>
      </c>
      <c r="H1" s="3" t="s">
        <v>248</v>
      </c>
      <c r="I1" s="3" t="s">
        <v>249</v>
      </c>
      <c r="K1" s="3" t="s">
        <v>187</v>
      </c>
    </row>
    <row r="2" spans="1:11" s="1" customFormat="1" x14ac:dyDescent="0.25">
      <c r="D2" s="5"/>
      <c r="F2" s="4"/>
      <c r="G2" s="3"/>
      <c r="H2" s="3"/>
      <c r="I2" s="3"/>
      <c r="K2" s="3"/>
    </row>
    <row r="3" spans="1:11" x14ac:dyDescent="0.25">
      <c r="A3" t="s">
        <v>119</v>
      </c>
      <c r="B3" t="s">
        <v>1</v>
      </c>
      <c r="D3" t="s">
        <v>152</v>
      </c>
      <c r="E3" t="s">
        <v>189</v>
      </c>
      <c r="F3" s="2">
        <f>-472+1983.95+54</f>
        <v>1565.95</v>
      </c>
      <c r="G3" s="2">
        <f>K3-I3-H3-F3</f>
        <v>26516.05</v>
      </c>
      <c r="H3" s="2">
        <v>391</v>
      </c>
      <c r="I3" s="2">
        <v>27</v>
      </c>
      <c r="K3" s="2">
        <v>28500</v>
      </c>
    </row>
    <row r="4" spans="1:11" x14ac:dyDescent="0.25">
      <c r="B4" s="6" t="s">
        <v>3</v>
      </c>
      <c r="D4" t="s">
        <v>2</v>
      </c>
      <c r="E4" t="s">
        <v>190</v>
      </c>
    </row>
    <row r="5" spans="1:11" x14ac:dyDescent="0.25">
      <c r="D5" t="s">
        <v>153</v>
      </c>
      <c r="E5" t="s">
        <v>191</v>
      </c>
    </row>
    <row r="6" spans="1:11" x14ac:dyDescent="0.25">
      <c r="E6" t="s">
        <v>192</v>
      </c>
    </row>
    <row r="11" spans="1:11" x14ac:dyDescent="0.25">
      <c r="A11" t="s">
        <v>120</v>
      </c>
      <c r="B11" t="s">
        <v>4</v>
      </c>
      <c r="D11" t="s">
        <v>5</v>
      </c>
      <c r="E11" t="s">
        <v>193</v>
      </c>
      <c r="F11" s="2">
        <f>-472+6260.87+54</f>
        <v>5842.87</v>
      </c>
      <c r="G11" s="2">
        <f>K11-I11-H11-F11</f>
        <v>78239.13</v>
      </c>
      <c r="H11" s="2">
        <v>391</v>
      </c>
      <c r="I11" s="2">
        <v>27</v>
      </c>
      <c r="K11" s="2">
        <v>84500</v>
      </c>
    </row>
    <row r="12" spans="1:11" x14ac:dyDescent="0.25">
      <c r="B12" s="9" t="s">
        <v>7</v>
      </c>
      <c r="D12" t="s">
        <v>6</v>
      </c>
      <c r="E12" t="s">
        <v>194</v>
      </c>
    </row>
    <row r="13" spans="1:11" x14ac:dyDescent="0.25">
      <c r="B13" s="9"/>
      <c r="D13" t="s">
        <v>154</v>
      </c>
      <c r="E13" t="s">
        <v>196</v>
      </c>
    </row>
    <row r="14" spans="1:11" x14ac:dyDescent="0.25">
      <c r="E14" t="s">
        <v>195</v>
      </c>
    </row>
    <row r="19" spans="1:11" x14ac:dyDescent="0.25">
      <c r="A19" t="s">
        <v>121</v>
      </c>
      <c r="B19" t="s">
        <v>9</v>
      </c>
      <c r="D19" t="s">
        <v>155</v>
      </c>
      <c r="E19" t="s">
        <v>193</v>
      </c>
      <c r="F19" s="2">
        <f>-472+3061.95+54</f>
        <v>2643.95</v>
      </c>
      <c r="G19" s="2">
        <f>K19-I19-H19-F19</f>
        <v>948.05000000000018</v>
      </c>
      <c r="H19" s="2">
        <v>391</v>
      </c>
      <c r="I19" s="2">
        <v>27</v>
      </c>
      <c r="K19" s="2">
        <v>4010</v>
      </c>
    </row>
    <row r="20" spans="1:11" x14ac:dyDescent="0.25">
      <c r="B20" s="6" t="s">
        <v>11</v>
      </c>
      <c r="D20" t="s">
        <v>10</v>
      </c>
      <c r="E20" t="s">
        <v>194</v>
      </c>
    </row>
    <row r="21" spans="1:11" x14ac:dyDescent="0.25">
      <c r="D21" t="s">
        <v>156</v>
      </c>
      <c r="E21" t="s">
        <v>196</v>
      </c>
    </row>
    <row r="22" spans="1:11" x14ac:dyDescent="0.25">
      <c r="E22" t="s">
        <v>195</v>
      </c>
    </row>
    <row r="27" spans="1:11" x14ac:dyDescent="0.25">
      <c r="A27" t="s">
        <v>122</v>
      </c>
      <c r="B27" t="s">
        <v>12</v>
      </c>
      <c r="D27" t="s">
        <v>13</v>
      </c>
      <c r="E27" t="s">
        <v>197</v>
      </c>
      <c r="F27" s="2">
        <f>-472+3030.59+54</f>
        <v>2612.59</v>
      </c>
      <c r="G27" s="2">
        <f>K27-I27-H27-F27</f>
        <v>0</v>
      </c>
      <c r="H27" s="2">
        <v>391</v>
      </c>
      <c r="I27" s="2">
        <v>27</v>
      </c>
      <c r="K27" s="2">
        <v>3030.59</v>
      </c>
    </row>
    <row r="28" spans="1:11" x14ac:dyDescent="0.25">
      <c r="B28" s="6" t="s">
        <v>15</v>
      </c>
      <c r="D28" t="s">
        <v>14</v>
      </c>
      <c r="E28" t="s">
        <v>198</v>
      </c>
    </row>
    <row r="29" spans="1:11" x14ac:dyDescent="0.25">
      <c r="D29" t="s">
        <v>157</v>
      </c>
      <c r="E29" t="s">
        <v>199</v>
      </c>
    </row>
    <row r="30" spans="1:11" x14ac:dyDescent="0.25">
      <c r="E30" t="s">
        <v>200</v>
      </c>
    </row>
    <row r="35" spans="1:11" x14ac:dyDescent="0.25">
      <c r="A35" t="s">
        <v>123</v>
      </c>
      <c r="B35" t="s">
        <v>16</v>
      </c>
      <c r="D35" t="s">
        <v>17</v>
      </c>
      <c r="E35" t="s">
        <v>197</v>
      </c>
      <c r="F35" s="2">
        <f>-472+899.01+54</f>
        <v>481.01</v>
      </c>
      <c r="G35" s="2">
        <f>K35-I35-H35-F35</f>
        <v>2210.9899999999998</v>
      </c>
      <c r="H35" s="2">
        <v>391</v>
      </c>
      <c r="I35" s="2">
        <v>27</v>
      </c>
      <c r="K35" s="2">
        <v>3110</v>
      </c>
    </row>
    <row r="36" spans="1:11" x14ac:dyDescent="0.25">
      <c r="B36" s="6" t="s">
        <v>19</v>
      </c>
      <c r="D36" t="s">
        <v>18</v>
      </c>
      <c r="E36" t="s">
        <v>198</v>
      </c>
    </row>
    <row r="37" spans="1:11" x14ac:dyDescent="0.25">
      <c r="D37" t="s">
        <v>158</v>
      </c>
      <c r="E37" t="s">
        <v>199</v>
      </c>
    </row>
    <row r="38" spans="1:11" x14ac:dyDescent="0.25">
      <c r="E38" t="s">
        <v>200</v>
      </c>
    </row>
    <row r="43" spans="1:11" x14ac:dyDescent="0.25">
      <c r="A43" t="s">
        <v>124</v>
      </c>
      <c r="B43" t="s">
        <v>20</v>
      </c>
      <c r="D43" t="s">
        <v>150</v>
      </c>
      <c r="E43" t="s">
        <v>201</v>
      </c>
      <c r="F43" s="2">
        <f>-472+727.65+54</f>
        <v>309.64999999999998</v>
      </c>
      <c r="G43" s="2">
        <f>K43-I43-H43-F43</f>
        <v>49372.35</v>
      </c>
      <c r="H43" s="2">
        <v>391</v>
      </c>
      <c r="I43" s="2">
        <v>27</v>
      </c>
      <c r="K43" s="2">
        <v>50100</v>
      </c>
    </row>
    <row r="44" spans="1:11" x14ac:dyDescent="0.25">
      <c r="B44" s="6" t="s">
        <v>21</v>
      </c>
      <c r="D44" t="s">
        <v>151</v>
      </c>
      <c r="E44" t="s">
        <v>202</v>
      </c>
    </row>
    <row r="45" spans="1:11" x14ac:dyDescent="0.25">
      <c r="D45" t="s">
        <v>159</v>
      </c>
      <c r="E45" t="s">
        <v>191</v>
      </c>
    </row>
    <row r="46" spans="1:11" x14ac:dyDescent="0.25">
      <c r="E46" t="s">
        <v>203</v>
      </c>
    </row>
    <row r="49" spans="1:11" x14ac:dyDescent="0.25">
      <c r="A49" t="s">
        <v>125</v>
      </c>
      <c r="B49" t="s">
        <v>24</v>
      </c>
      <c r="D49" t="s">
        <v>25</v>
      </c>
      <c r="E49" t="s">
        <v>204</v>
      </c>
      <c r="F49" s="2">
        <f>-472+4242.65+54</f>
        <v>3824.6499999999996</v>
      </c>
      <c r="G49" s="2">
        <f>K49-I49-H49-F49</f>
        <v>18390</v>
      </c>
      <c r="H49" s="2">
        <v>391</v>
      </c>
      <c r="I49" s="2">
        <v>27</v>
      </c>
      <c r="K49" s="2">
        <v>22632.65</v>
      </c>
    </row>
    <row r="50" spans="1:11" x14ac:dyDescent="0.25">
      <c r="B50" s="9" t="s">
        <v>27</v>
      </c>
      <c r="D50" t="s">
        <v>26</v>
      </c>
      <c r="E50" t="s">
        <v>205</v>
      </c>
    </row>
    <row r="51" spans="1:11" x14ac:dyDescent="0.25">
      <c r="B51" s="9"/>
      <c r="D51" t="s">
        <v>160</v>
      </c>
      <c r="E51" t="s">
        <v>199</v>
      </c>
    </row>
    <row r="52" spans="1:11" x14ac:dyDescent="0.25">
      <c r="E52" t="s">
        <v>206</v>
      </c>
    </row>
    <row r="57" spans="1:11" x14ac:dyDescent="0.25">
      <c r="A57" t="s">
        <v>126</v>
      </c>
      <c r="B57" t="s">
        <v>28</v>
      </c>
      <c r="D57" t="s">
        <v>29</v>
      </c>
      <c r="E57" t="s">
        <v>207</v>
      </c>
      <c r="F57" s="2">
        <f>-472+3868.3+54</f>
        <v>3450.3</v>
      </c>
      <c r="G57" s="2">
        <f>K57-I57-H57-F57</f>
        <v>141.69999999999982</v>
      </c>
      <c r="H57" s="2">
        <v>391</v>
      </c>
      <c r="I57" s="2">
        <v>27</v>
      </c>
      <c r="K57" s="2">
        <v>4010</v>
      </c>
    </row>
    <row r="58" spans="1:11" x14ac:dyDescent="0.25">
      <c r="B58" s="9" t="s">
        <v>31</v>
      </c>
      <c r="D58" t="s">
        <v>30</v>
      </c>
      <c r="E58" t="s">
        <v>250</v>
      </c>
    </row>
    <row r="59" spans="1:11" x14ac:dyDescent="0.25">
      <c r="B59" s="9"/>
      <c r="D59" t="s">
        <v>161</v>
      </c>
      <c r="E59" t="s">
        <v>208</v>
      </c>
    </row>
    <row r="60" spans="1:11" x14ac:dyDescent="0.25">
      <c r="E60" t="s">
        <v>209</v>
      </c>
    </row>
    <row r="65" spans="1:11" x14ac:dyDescent="0.25">
      <c r="A65" t="s">
        <v>127</v>
      </c>
      <c r="B65" t="s">
        <v>32</v>
      </c>
      <c r="D65" t="s">
        <v>33</v>
      </c>
      <c r="E65" t="s">
        <v>210</v>
      </c>
      <c r="F65" s="2">
        <f>-472+2671.29+54</f>
        <v>2253.29</v>
      </c>
      <c r="G65" s="2">
        <f>K65-I65-H65-F65</f>
        <v>14928.71</v>
      </c>
      <c r="H65" s="2">
        <v>391</v>
      </c>
      <c r="I65" s="2">
        <v>27</v>
      </c>
      <c r="K65" s="2">
        <v>17600</v>
      </c>
    </row>
    <row r="66" spans="1:11" x14ac:dyDescent="0.25">
      <c r="B66" s="6" t="s">
        <v>35</v>
      </c>
      <c r="D66" t="s">
        <v>34</v>
      </c>
      <c r="E66" t="s">
        <v>254</v>
      </c>
    </row>
    <row r="67" spans="1:11" x14ac:dyDescent="0.25">
      <c r="D67" t="s">
        <v>162</v>
      </c>
      <c r="E67" t="s">
        <v>211</v>
      </c>
    </row>
    <row r="68" spans="1:11" x14ac:dyDescent="0.25">
      <c r="E68" t="s">
        <v>212</v>
      </c>
    </row>
    <row r="73" spans="1:11" x14ac:dyDescent="0.25">
      <c r="A73" t="s">
        <v>128</v>
      </c>
      <c r="B73" t="s">
        <v>36</v>
      </c>
      <c r="D73" t="s">
        <v>163</v>
      </c>
      <c r="E73" t="s">
        <v>213</v>
      </c>
      <c r="F73" s="2">
        <f>-472+6556.31+54</f>
        <v>6138.31</v>
      </c>
      <c r="G73" s="2">
        <f>K73-I73-H73-F73</f>
        <v>75044.69</v>
      </c>
      <c r="H73" s="2">
        <v>391</v>
      </c>
      <c r="I73" s="2">
        <v>27</v>
      </c>
      <c r="K73" s="2">
        <v>81601</v>
      </c>
    </row>
    <row r="74" spans="1:11" x14ac:dyDescent="0.25">
      <c r="B74" s="9" t="s">
        <v>38</v>
      </c>
      <c r="D74" t="s">
        <v>37</v>
      </c>
      <c r="E74" t="s">
        <v>214</v>
      </c>
    </row>
    <row r="75" spans="1:11" x14ac:dyDescent="0.25">
      <c r="B75" s="9"/>
      <c r="D75" t="s">
        <v>164</v>
      </c>
      <c r="E75" t="s">
        <v>188</v>
      </c>
    </row>
    <row r="76" spans="1:11" x14ac:dyDescent="0.25">
      <c r="E76" t="s">
        <v>215</v>
      </c>
    </row>
    <row r="81" spans="1:11" x14ac:dyDescent="0.25">
      <c r="A81" t="s">
        <v>129</v>
      </c>
      <c r="B81" t="s">
        <v>39</v>
      </c>
      <c r="D81" t="s">
        <v>40</v>
      </c>
      <c r="E81" t="s">
        <v>207</v>
      </c>
      <c r="F81" s="2">
        <f>-472+4299.76+54</f>
        <v>3881.76</v>
      </c>
      <c r="G81" s="2">
        <f>K81-I81-H81-F81</f>
        <v>62800.24</v>
      </c>
      <c r="H81" s="2">
        <v>391</v>
      </c>
      <c r="I81" s="2">
        <v>27</v>
      </c>
      <c r="K81" s="2">
        <v>67100</v>
      </c>
    </row>
    <row r="82" spans="1:11" x14ac:dyDescent="0.25">
      <c r="B82" s="9" t="s">
        <v>43</v>
      </c>
      <c r="D82" t="s">
        <v>41</v>
      </c>
      <c r="E82" t="s">
        <v>250</v>
      </c>
    </row>
    <row r="83" spans="1:11" x14ac:dyDescent="0.25">
      <c r="B83" s="9"/>
      <c r="D83" t="s">
        <v>42</v>
      </c>
      <c r="E83" t="s">
        <v>208</v>
      </c>
    </row>
    <row r="84" spans="1:11" x14ac:dyDescent="0.25">
      <c r="B84" s="9"/>
      <c r="D84" t="s">
        <v>165</v>
      </c>
      <c r="E84" t="s">
        <v>209</v>
      </c>
    </row>
    <row r="89" spans="1:11" x14ac:dyDescent="0.25">
      <c r="A89" t="s">
        <v>130</v>
      </c>
      <c r="B89" t="s">
        <v>44</v>
      </c>
      <c r="D89" t="s">
        <v>45</v>
      </c>
      <c r="E89" t="s">
        <v>216</v>
      </c>
      <c r="F89" s="2">
        <f>-472+6067.1+54</f>
        <v>5649.1</v>
      </c>
      <c r="G89" s="2">
        <f>K89-I89-H89-F89</f>
        <v>62532.9</v>
      </c>
      <c r="H89" s="2">
        <v>391</v>
      </c>
      <c r="I89" s="2">
        <v>27</v>
      </c>
      <c r="K89" s="2">
        <v>68600</v>
      </c>
    </row>
    <row r="90" spans="1:11" x14ac:dyDescent="0.25">
      <c r="B90" s="6" t="s">
        <v>47</v>
      </c>
      <c r="D90" t="s">
        <v>46</v>
      </c>
      <c r="E90" t="s">
        <v>218</v>
      </c>
    </row>
    <row r="91" spans="1:11" x14ac:dyDescent="0.25">
      <c r="D91" t="s">
        <v>166</v>
      </c>
      <c r="E91" t="s">
        <v>217</v>
      </c>
    </row>
    <row r="92" spans="1:11" x14ac:dyDescent="0.25">
      <c r="E92" t="s">
        <v>188</v>
      </c>
    </row>
    <row r="97" spans="1:11" x14ac:dyDescent="0.25">
      <c r="A97" t="s">
        <v>131</v>
      </c>
      <c r="B97" t="s">
        <v>48</v>
      </c>
      <c r="D97" t="s">
        <v>49</v>
      </c>
      <c r="E97" t="s">
        <v>219</v>
      </c>
      <c r="F97" s="2">
        <f>-472+5556+54</f>
        <v>5138</v>
      </c>
      <c r="G97" s="2">
        <f>K97-I97-H97-F97</f>
        <v>80144</v>
      </c>
      <c r="H97" s="2">
        <v>391</v>
      </c>
      <c r="I97" s="2">
        <v>27</v>
      </c>
      <c r="K97" s="2">
        <v>85700</v>
      </c>
    </row>
    <row r="98" spans="1:11" x14ac:dyDescent="0.25">
      <c r="B98" s="9" t="s">
        <v>51</v>
      </c>
      <c r="D98" t="s">
        <v>50</v>
      </c>
      <c r="E98" t="s">
        <v>255</v>
      </c>
    </row>
    <row r="99" spans="1:11" x14ac:dyDescent="0.25">
      <c r="B99" s="9"/>
      <c r="D99" t="s">
        <v>167</v>
      </c>
      <c r="E99" t="s">
        <v>256</v>
      </c>
    </row>
    <row r="100" spans="1:11" x14ac:dyDescent="0.25">
      <c r="B100" s="9"/>
      <c r="E100" t="s">
        <v>220</v>
      </c>
    </row>
    <row r="101" spans="1:11" x14ac:dyDescent="0.25">
      <c r="B101" s="7"/>
    </row>
    <row r="102" spans="1:11" x14ac:dyDescent="0.25">
      <c r="B102" s="7"/>
    </row>
    <row r="103" spans="1:11" x14ac:dyDescent="0.25">
      <c r="B103" s="7"/>
    </row>
    <row r="105" spans="1:11" x14ac:dyDescent="0.25">
      <c r="A105" t="s">
        <v>132</v>
      </c>
      <c r="B105" t="s">
        <v>52</v>
      </c>
      <c r="D105" t="s">
        <v>53</v>
      </c>
      <c r="E105" t="s">
        <v>221</v>
      </c>
      <c r="F105" s="2">
        <f>-472+814.41+54</f>
        <v>396.40999999999997</v>
      </c>
      <c r="G105" s="2">
        <f>K105-I105-H105-F105</f>
        <v>1</v>
      </c>
      <c r="H105" s="2">
        <v>391</v>
      </c>
      <c r="I105" s="2">
        <v>27</v>
      </c>
      <c r="K105" s="2">
        <v>815.41</v>
      </c>
    </row>
    <row r="106" spans="1:11" x14ac:dyDescent="0.25">
      <c r="B106" s="6" t="s">
        <v>56</v>
      </c>
      <c r="D106" t="s">
        <v>118</v>
      </c>
      <c r="E106" t="s">
        <v>222</v>
      </c>
    </row>
    <row r="107" spans="1:11" x14ac:dyDescent="0.25">
      <c r="D107" t="s">
        <v>54</v>
      </c>
      <c r="E107" t="s">
        <v>199</v>
      </c>
    </row>
    <row r="108" spans="1:11" x14ac:dyDescent="0.25">
      <c r="D108" t="s">
        <v>55</v>
      </c>
      <c r="E108" t="s">
        <v>223</v>
      </c>
    </row>
    <row r="111" spans="1:11" x14ac:dyDescent="0.25">
      <c r="A111" t="s">
        <v>133</v>
      </c>
      <c r="B111" t="s">
        <v>57</v>
      </c>
      <c r="D111" t="s">
        <v>22</v>
      </c>
      <c r="E111" t="s">
        <v>224</v>
      </c>
      <c r="F111" s="2">
        <f>-472+2945.35+54</f>
        <v>2527.35</v>
      </c>
      <c r="G111" s="2">
        <f>K111-I111-H111-F111</f>
        <v>0</v>
      </c>
      <c r="H111" s="2">
        <v>391</v>
      </c>
      <c r="I111" s="2">
        <v>27</v>
      </c>
      <c r="K111" s="2">
        <v>2945.35</v>
      </c>
    </row>
    <row r="112" spans="1:11" x14ac:dyDescent="0.25">
      <c r="B112" s="9" t="s">
        <v>58</v>
      </c>
      <c r="D112" t="s">
        <v>23</v>
      </c>
      <c r="E112" t="s">
        <v>225</v>
      </c>
    </row>
    <row r="113" spans="1:11" x14ac:dyDescent="0.25">
      <c r="B113" s="9"/>
      <c r="D113" t="s">
        <v>168</v>
      </c>
      <c r="E113" t="s">
        <v>226</v>
      </c>
    </row>
    <row r="114" spans="1:11" x14ac:dyDescent="0.25">
      <c r="E114" t="s">
        <v>227</v>
      </c>
    </row>
    <row r="116" spans="1:11" x14ac:dyDescent="0.25">
      <c r="A116" t="s">
        <v>134</v>
      </c>
      <c r="B116" t="s">
        <v>59</v>
      </c>
      <c r="D116" t="s">
        <v>60</v>
      </c>
      <c r="E116" t="s">
        <v>210</v>
      </c>
      <c r="F116" s="2">
        <f>-472+1184.51+54</f>
        <v>766.51</v>
      </c>
      <c r="G116" s="2">
        <f>K116-I116-H116-F116</f>
        <v>0</v>
      </c>
      <c r="H116" s="2">
        <v>391</v>
      </c>
      <c r="I116" s="2">
        <v>27</v>
      </c>
      <c r="K116" s="2">
        <v>1184.51</v>
      </c>
    </row>
    <row r="117" spans="1:11" x14ac:dyDescent="0.25">
      <c r="B117" s="6" t="s">
        <v>62</v>
      </c>
      <c r="D117" t="s">
        <v>61</v>
      </c>
      <c r="E117" t="s">
        <v>254</v>
      </c>
    </row>
    <row r="118" spans="1:11" x14ac:dyDescent="0.25">
      <c r="D118" t="s">
        <v>169</v>
      </c>
      <c r="E118" t="s">
        <v>211</v>
      </c>
    </row>
    <row r="119" spans="1:11" x14ac:dyDescent="0.25">
      <c r="E119" t="s">
        <v>212</v>
      </c>
    </row>
    <row r="124" spans="1:11" x14ac:dyDescent="0.25">
      <c r="A124" t="s">
        <v>135</v>
      </c>
      <c r="B124" t="s">
        <v>63</v>
      </c>
      <c r="D124" t="s">
        <v>64</v>
      </c>
      <c r="E124" t="s">
        <v>197</v>
      </c>
      <c r="F124" s="2">
        <f>-472+1036.48+54</f>
        <v>618.48</v>
      </c>
      <c r="G124" s="2">
        <f>K124-I124-H124-F124</f>
        <v>4463.5200000000004</v>
      </c>
      <c r="H124" s="2">
        <v>391</v>
      </c>
      <c r="I124" s="2">
        <v>27</v>
      </c>
      <c r="K124" s="2">
        <v>5500</v>
      </c>
    </row>
    <row r="125" spans="1:11" x14ac:dyDescent="0.25">
      <c r="B125" s="9" t="s">
        <v>66</v>
      </c>
      <c r="D125" t="s">
        <v>65</v>
      </c>
      <c r="E125" t="s">
        <v>198</v>
      </c>
    </row>
    <row r="126" spans="1:11" x14ac:dyDescent="0.25">
      <c r="B126" s="9"/>
      <c r="D126" t="s">
        <v>170</v>
      </c>
      <c r="E126" t="s">
        <v>199</v>
      </c>
    </row>
    <row r="127" spans="1:11" x14ac:dyDescent="0.25">
      <c r="E127" t="s">
        <v>200</v>
      </c>
    </row>
    <row r="132" spans="1:11" x14ac:dyDescent="0.25">
      <c r="A132" t="s">
        <v>136</v>
      </c>
      <c r="B132" t="s">
        <v>67</v>
      </c>
      <c r="D132" t="s">
        <v>68</v>
      </c>
      <c r="E132" t="s">
        <v>228</v>
      </c>
      <c r="F132" s="2">
        <f>-472+1827.43+54</f>
        <v>1409.43</v>
      </c>
      <c r="G132" s="2">
        <f>K132-I132-H132-F132</f>
        <v>1561.5599999999997</v>
      </c>
      <c r="H132" s="2">
        <v>391</v>
      </c>
      <c r="I132" s="2">
        <v>27</v>
      </c>
      <c r="K132" s="2">
        <v>3388.99</v>
      </c>
    </row>
    <row r="133" spans="1:11" x14ac:dyDescent="0.25">
      <c r="B133" s="9" t="s">
        <v>70</v>
      </c>
      <c r="D133" t="s">
        <v>69</v>
      </c>
      <c r="E133" t="s">
        <v>229</v>
      </c>
    </row>
    <row r="134" spans="1:11" x14ac:dyDescent="0.25">
      <c r="B134" s="9"/>
      <c r="D134" t="s">
        <v>171</v>
      </c>
      <c r="E134" t="s">
        <v>199</v>
      </c>
    </row>
    <row r="135" spans="1:11" x14ac:dyDescent="0.25">
      <c r="B135" s="9"/>
      <c r="E135" t="s">
        <v>230</v>
      </c>
    </row>
    <row r="136" spans="1:11" x14ac:dyDescent="0.25">
      <c r="B136" s="7"/>
    </row>
    <row r="140" spans="1:11" x14ac:dyDescent="0.25">
      <c r="A140" s="8" t="s">
        <v>137</v>
      </c>
      <c r="B140" t="s">
        <v>72</v>
      </c>
      <c r="D140" t="s">
        <v>73</v>
      </c>
      <c r="E140" t="s">
        <v>251</v>
      </c>
      <c r="F140" s="2">
        <f>-472+46139.78+54</f>
        <v>45721.78</v>
      </c>
      <c r="G140" s="2">
        <f>K140-I140-H140-F140</f>
        <v>24960.22</v>
      </c>
      <c r="H140" s="2">
        <v>391</v>
      </c>
      <c r="I140" s="2">
        <v>27</v>
      </c>
      <c r="K140" s="2">
        <v>71100</v>
      </c>
    </row>
    <row r="141" spans="1:11" x14ac:dyDescent="0.25">
      <c r="A141" s="8"/>
      <c r="B141" s="9" t="s">
        <v>75</v>
      </c>
      <c r="D141" t="s">
        <v>74</v>
      </c>
      <c r="E141" t="s">
        <v>252</v>
      </c>
    </row>
    <row r="142" spans="1:11" x14ac:dyDescent="0.25">
      <c r="A142" s="8"/>
      <c r="B142" s="9"/>
      <c r="D142" t="s">
        <v>172</v>
      </c>
      <c r="E142" t="s">
        <v>253</v>
      </c>
    </row>
    <row r="143" spans="1:11" x14ac:dyDescent="0.25">
      <c r="A143" s="8"/>
      <c r="E143" t="s">
        <v>186</v>
      </c>
    </row>
    <row r="144" spans="1:11" x14ac:dyDescent="0.25">
      <c r="A144" s="8"/>
    </row>
    <row r="145" spans="1:11" x14ac:dyDescent="0.25">
      <c r="A145" s="8"/>
    </row>
    <row r="146" spans="1:11" x14ac:dyDescent="0.25">
      <c r="A146" s="8"/>
    </row>
    <row r="147" spans="1:11" x14ac:dyDescent="0.25">
      <c r="A147" s="8"/>
    </row>
    <row r="148" spans="1:11" x14ac:dyDescent="0.25">
      <c r="A148" t="s">
        <v>138</v>
      </c>
      <c r="B148" t="s">
        <v>81</v>
      </c>
      <c r="D148" t="s">
        <v>82</v>
      </c>
      <c r="E148" t="s">
        <v>219</v>
      </c>
      <c r="F148" s="2">
        <f>-472+3661.22+54</f>
        <v>3243.22</v>
      </c>
      <c r="G148" s="2">
        <f>K148-I148-H148-F148</f>
        <v>67038.78</v>
      </c>
      <c r="H148" s="2">
        <v>391</v>
      </c>
      <c r="I148" s="2">
        <v>27</v>
      </c>
      <c r="K148" s="2">
        <v>70700</v>
      </c>
    </row>
    <row r="149" spans="1:11" x14ac:dyDescent="0.25">
      <c r="B149" s="6" t="s">
        <v>84</v>
      </c>
      <c r="D149" t="s">
        <v>83</v>
      </c>
      <c r="E149" t="s">
        <v>255</v>
      </c>
    </row>
    <row r="150" spans="1:11" x14ac:dyDescent="0.25">
      <c r="D150" t="s">
        <v>173</v>
      </c>
      <c r="E150" t="s">
        <v>256</v>
      </c>
    </row>
    <row r="151" spans="1:11" x14ac:dyDescent="0.25">
      <c r="E151" t="s">
        <v>220</v>
      </c>
    </row>
    <row r="156" spans="1:11" x14ac:dyDescent="0.25">
      <c r="A156" t="s">
        <v>139</v>
      </c>
      <c r="B156" t="s">
        <v>86</v>
      </c>
      <c r="D156" t="s">
        <v>87</v>
      </c>
      <c r="E156" t="s">
        <v>231</v>
      </c>
      <c r="F156" s="2">
        <f>-472+1399.68+54</f>
        <v>981.68000000000006</v>
      </c>
      <c r="G156" s="2">
        <f>K156-I156-H156-F156</f>
        <v>3200.3199999999997</v>
      </c>
      <c r="H156" s="2">
        <v>391</v>
      </c>
      <c r="I156" s="2">
        <v>27</v>
      </c>
      <c r="K156" s="2">
        <v>4600</v>
      </c>
    </row>
    <row r="157" spans="1:11" x14ac:dyDescent="0.25">
      <c r="B157" s="6" t="s">
        <v>88</v>
      </c>
      <c r="D157" t="s">
        <v>8</v>
      </c>
      <c r="E157" t="s">
        <v>232</v>
      </c>
    </row>
    <row r="158" spans="1:11" x14ac:dyDescent="0.25">
      <c r="D158" t="s">
        <v>174</v>
      </c>
      <c r="E158" t="s">
        <v>233</v>
      </c>
    </row>
    <row r="159" spans="1:11" x14ac:dyDescent="0.25">
      <c r="E159" t="s">
        <v>234</v>
      </c>
    </row>
    <row r="164" spans="1:11" x14ac:dyDescent="0.25">
      <c r="A164" t="s">
        <v>140</v>
      </c>
      <c r="B164" t="s">
        <v>92</v>
      </c>
      <c r="D164" t="s">
        <v>93</v>
      </c>
      <c r="E164" t="s">
        <v>216</v>
      </c>
      <c r="F164" s="2">
        <f>-472+253145.41+54</f>
        <v>252727.41</v>
      </c>
      <c r="G164" s="2">
        <f>K164-I164-H164-F164</f>
        <v>0</v>
      </c>
      <c r="H164" s="2">
        <v>391</v>
      </c>
      <c r="I164" s="2">
        <v>27</v>
      </c>
      <c r="K164" s="2">
        <v>253145.41</v>
      </c>
    </row>
    <row r="165" spans="1:11" x14ac:dyDescent="0.25">
      <c r="B165" s="6" t="s">
        <v>95</v>
      </c>
      <c r="D165" t="s">
        <v>94</v>
      </c>
      <c r="E165" t="s">
        <v>218</v>
      </c>
    </row>
    <row r="166" spans="1:11" x14ac:dyDescent="0.25">
      <c r="D166" t="s">
        <v>175</v>
      </c>
      <c r="E166" t="s">
        <v>217</v>
      </c>
    </row>
    <row r="167" spans="1:11" x14ac:dyDescent="0.25">
      <c r="E167" t="s">
        <v>188</v>
      </c>
    </row>
    <row r="174" spans="1:11" x14ac:dyDescent="0.25">
      <c r="A174" t="s">
        <v>141</v>
      </c>
      <c r="B174" t="s">
        <v>96</v>
      </c>
      <c r="D174" t="s">
        <v>97</v>
      </c>
      <c r="E174" t="s">
        <v>219</v>
      </c>
      <c r="F174" s="2">
        <f>-472+5185.49+54</f>
        <v>4767.49</v>
      </c>
      <c r="G174" s="2">
        <f>K174-I174-H174-F174</f>
        <v>94014.51</v>
      </c>
      <c r="H174" s="2">
        <v>391</v>
      </c>
      <c r="I174" s="2">
        <v>27</v>
      </c>
      <c r="K174" s="2">
        <v>99200</v>
      </c>
    </row>
    <row r="175" spans="1:11" x14ac:dyDescent="0.25">
      <c r="B175" s="6" t="s">
        <v>99</v>
      </c>
      <c r="D175" t="s">
        <v>98</v>
      </c>
      <c r="E175" t="s">
        <v>255</v>
      </c>
    </row>
    <row r="176" spans="1:11" x14ac:dyDescent="0.25">
      <c r="D176" t="s">
        <v>71</v>
      </c>
      <c r="E176" t="s">
        <v>256</v>
      </c>
    </row>
    <row r="177" spans="1:11" x14ac:dyDescent="0.25">
      <c r="D177" t="s">
        <v>176</v>
      </c>
      <c r="E177" t="s">
        <v>220</v>
      </c>
    </row>
    <row r="182" spans="1:11" x14ac:dyDescent="0.25">
      <c r="A182" t="s">
        <v>142</v>
      </c>
      <c r="B182" t="s">
        <v>100</v>
      </c>
      <c r="D182" t="s">
        <v>101</v>
      </c>
      <c r="E182" t="s">
        <v>235</v>
      </c>
      <c r="F182" s="2">
        <f>-472+828.94+54</f>
        <v>410.94000000000005</v>
      </c>
      <c r="G182" s="2">
        <f>K182-I182-H182-F182</f>
        <v>3251.06</v>
      </c>
      <c r="H182" s="2">
        <v>391</v>
      </c>
      <c r="I182" s="2">
        <v>27</v>
      </c>
      <c r="K182" s="2">
        <v>4080</v>
      </c>
    </row>
    <row r="183" spans="1:11" x14ac:dyDescent="0.25">
      <c r="B183" s="9" t="s">
        <v>103</v>
      </c>
      <c r="D183" t="s">
        <v>102</v>
      </c>
      <c r="E183" t="s">
        <v>236</v>
      </c>
    </row>
    <row r="184" spans="1:11" x14ac:dyDescent="0.25">
      <c r="B184" s="9"/>
      <c r="D184" t="s">
        <v>177</v>
      </c>
      <c r="E184" t="s">
        <v>237</v>
      </c>
    </row>
    <row r="185" spans="1:11" x14ac:dyDescent="0.25">
      <c r="B185" s="9"/>
      <c r="E185" t="s">
        <v>238</v>
      </c>
    </row>
    <row r="186" spans="1:11" x14ac:dyDescent="0.25">
      <c r="B186" s="7"/>
    </row>
    <row r="190" spans="1:11" x14ac:dyDescent="0.25">
      <c r="A190" t="s">
        <v>143</v>
      </c>
      <c r="B190" t="s">
        <v>104</v>
      </c>
      <c r="D190" t="s">
        <v>105</v>
      </c>
      <c r="E190" t="s">
        <v>213</v>
      </c>
      <c r="F190" s="2">
        <f>-472+5919.06+54</f>
        <v>5501.06</v>
      </c>
      <c r="G190" s="2">
        <f>K190-I190-H190-F190</f>
        <v>48180.94</v>
      </c>
      <c r="H190" s="2">
        <v>391</v>
      </c>
      <c r="I190" s="2">
        <v>27</v>
      </c>
      <c r="K190" s="2">
        <v>54100</v>
      </c>
    </row>
    <row r="191" spans="1:11" x14ac:dyDescent="0.25">
      <c r="B191" s="6" t="s">
        <v>107</v>
      </c>
      <c r="D191" t="s">
        <v>106</v>
      </c>
      <c r="E191" t="s">
        <v>214</v>
      </c>
    </row>
    <row r="192" spans="1:11" x14ac:dyDescent="0.25">
      <c r="D192" t="s">
        <v>178</v>
      </c>
      <c r="E192" t="s">
        <v>188</v>
      </c>
    </row>
    <row r="193" spans="1:11" x14ac:dyDescent="0.25">
      <c r="E193" t="s">
        <v>215</v>
      </c>
    </row>
    <row r="198" spans="1:11" x14ac:dyDescent="0.25">
      <c r="A198" t="s">
        <v>144</v>
      </c>
      <c r="B198" t="s">
        <v>108</v>
      </c>
      <c r="D198" t="s">
        <v>179</v>
      </c>
      <c r="E198" t="s">
        <v>251</v>
      </c>
      <c r="F198" s="2">
        <f>-472+9593.27+54</f>
        <v>9175.27</v>
      </c>
      <c r="G198" s="2">
        <f>K198-I198-H198-F198</f>
        <v>83107.73</v>
      </c>
      <c r="H198" s="2">
        <v>391</v>
      </c>
      <c r="I198" s="2">
        <v>27</v>
      </c>
      <c r="K198" s="2">
        <v>92701</v>
      </c>
    </row>
    <row r="199" spans="1:11" x14ac:dyDescent="0.25">
      <c r="B199" s="6" t="s">
        <v>110</v>
      </c>
      <c r="D199" t="s">
        <v>109</v>
      </c>
      <c r="E199" t="s">
        <v>252</v>
      </c>
    </row>
    <row r="200" spans="1:11" x14ac:dyDescent="0.25">
      <c r="D200" t="s">
        <v>180</v>
      </c>
      <c r="E200" t="s">
        <v>253</v>
      </c>
    </row>
    <row r="201" spans="1:11" x14ac:dyDescent="0.25">
      <c r="E201" t="s">
        <v>186</v>
      </c>
    </row>
    <row r="206" spans="1:11" x14ac:dyDescent="0.25">
      <c r="A206" t="s">
        <v>145</v>
      </c>
      <c r="B206" t="s">
        <v>76</v>
      </c>
      <c r="D206" t="s">
        <v>77</v>
      </c>
      <c r="E206" t="s">
        <v>197</v>
      </c>
      <c r="F206" s="2">
        <f>-472+2261.42+54</f>
        <v>1843.42</v>
      </c>
      <c r="G206" s="2">
        <f>K206-I206-H206-F206</f>
        <v>1768.58</v>
      </c>
      <c r="H206" s="2">
        <v>391</v>
      </c>
      <c r="I206" s="2">
        <v>27</v>
      </c>
      <c r="K206" s="2">
        <v>4030</v>
      </c>
    </row>
    <row r="207" spans="1:11" x14ac:dyDescent="0.25">
      <c r="B207" s="9" t="s">
        <v>80</v>
      </c>
      <c r="D207" t="s">
        <v>78</v>
      </c>
      <c r="E207" t="s">
        <v>198</v>
      </c>
    </row>
    <row r="208" spans="1:11" x14ac:dyDescent="0.25">
      <c r="B208" s="9"/>
      <c r="D208" t="s">
        <v>79</v>
      </c>
      <c r="E208" t="s">
        <v>199</v>
      </c>
    </row>
    <row r="209" spans="1:11" x14ac:dyDescent="0.25">
      <c r="D209" t="s">
        <v>181</v>
      </c>
      <c r="E209" t="s">
        <v>200</v>
      </c>
    </row>
    <row r="214" spans="1:11" x14ac:dyDescent="0.25">
      <c r="A214" t="s">
        <v>146</v>
      </c>
      <c r="B214" t="s">
        <v>89</v>
      </c>
      <c r="D214" t="s">
        <v>90</v>
      </c>
      <c r="E214" t="s">
        <v>231</v>
      </c>
      <c r="F214" s="2">
        <f>-472+1092.81+54</f>
        <v>674.81</v>
      </c>
      <c r="G214" s="2">
        <f>K214-I214-H214-F214</f>
        <v>0</v>
      </c>
      <c r="H214" s="2">
        <v>391</v>
      </c>
      <c r="I214" s="2">
        <v>27</v>
      </c>
      <c r="K214" s="2">
        <v>1092.81</v>
      </c>
    </row>
    <row r="215" spans="1:11" x14ac:dyDescent="0.25">
      <c r="B215" s="9" t="s">
        <v>91</v>
      </c>
      <c r="D215" t="s">
        <v>85</v>
      </c>
      <c r="E215" t="s">
        <v>232</v>
      </c>
    </row>
    <row r="216" spans="1:11" x14ac:dyDescent="0.25">
      <c r="B216" s="9"/>
      <c r="D216" t="s">
        <v>182</v>
      </c>
      <c r="E216" t="s">
        <v>233</v>
      </c>
    </row>
    <row r="217" spans="1:11" x14ac:dyDescent="0.25">
      <c r="E217" t="s">
        <v>234</v>
      </c>
    </row>
    <row r="222" spans="1:11" x14ac:dyDescent="0.25">
      <c r="A222" t="s">
        <v>147</v>
      </c>
      <c r="B222" t="s">
        <v>111</v>
      </c>
      <c r="D222" t="s">
        <v>112</v>
      </c>
      <c r="E222" t="s">
        <v>239</v>
      </c>
      <c r="F222" s="2">
        <f>-472+1052.05+54</f>
        <v>634.04999999999995</v>
      </c>
      <c r="G222" s="2">
        <f>K222-I222-H222-F222</f>
        <v>1517.95</v>
      </c>
      <c r="H222" s="2">
        <v>391</v>
      </c>
      <c r="I222" s="2">
        <v>27</v>
      </c>
      <c r="K222" s="2">
        <v>2570</v>
      </c>
    </row>
    <row r="223" spans="1:11" x14ac:dyDescent="0.25">
      <c r="B223" s="6" t="s">
        <v>113</v>
      </c>
      <c r="D223" t="s">
        <v>85</v>
      </c>
      <c r="E223" t="s">
        <v>240</v>
      </c>
    </row>
    <row r="224" spans="1:11" x14ac:dyDescent="0.25">
      <c r="D224" t="s">
        <v>182</v>
      </c>
      <c r="E224" t="s">
        <v>241</v>
      </c>
    </row>
    <row r="225" spans="1:11" x14ac:dyDescent="0.25">
      <c r="E225" t="s">
        <v>242</v>
      </c>
    </row>
    <row r="233" spans="1:11" x14ac:dyDescent="0.25">
      <c r="A233" t="s">
        <v>148</v>
      </c>
      <c r="B233" t="s">
        <v>114</v>
      </c>
      <c r="D233" t="s">
        <v>112</v>
      </c>
      <c r="E233" t="s">
        <v>224</v>
      </c>
      <c r="F233" s="2">
        <f>-472+1024.44+54</f>
        <v>606.44000000000005</v>
      </c>
      <c r="G233" s="2">
        <f>K233-I233-H233-F233</f>
        <v>0</v>
      </c>
      <c r="H233" s="2">
        <v>391</v>
      </c>
      <c r="I233" s="2">
        <v>27</v>
      </c>
      <c r="K233" s="2">
        <v>1024.44</v>
      </c>
    </row>
    <row r="234" spans="1:11" x14ac:dyDescent="0.25">
      <c r="B234" s="6" t="s">
        <v>115</v>
      </c>
      <c r="D234" t="s">
        <v>85</v>
      </c>
      <c r="E234" t="s">
        <v>225</v>
      </c>
    </row>
    <row r="235" spans="1:11" x14ac:dyDescent="0.25">
      <c r="D235" t="s">
        <v>182</v>
      </c>
      <c r="E235" t="s">
        <v>226</v>
      </c>
    </row>
    <row r="236" spans="1:11" x14ac:dyDescent="0.25">
      <c r="E236" t="s">
        <v>227</v>
      </c>
    </row>
    <row r="241" spans="1:11" x14ac:dyDescent="0.25">
      <c r="A241" t="s">
        <v>149</v>
      </c>
      <c r="B241" t="s">
        <v>116</v>
      </c>
      <c r="D241" t="s">
        <v>112</v>
      </c>
      <c r="E241" t="s">
        <v>243</v>
      </c>
      <c r="F241" s="2">
        <f>-472+1024.44+54</f>
        <v>606.44000000000005</v>
      </c>
      <c r="G241" s="2">
        <f>K241-I241-H241-F241</f>
        <v>50</v>
      </c>
      <c r="H241" s="2">
        <v>391</v>
      </c>
      <c r="I241" s="2">
        <v>27</v>
      </c>
      <c r="K241" s="2">
        <v>1074.44</v>
      </c>
    </row>
    <row r="242" spans="1:11" x14ac:dyDescent="0.25">
      <c r="B242" s="6" t="s">
        <v>117</v>
      </c>
      <c r="D242" t="s">
        <v>85</v>
      </c>
      <c r="E242" t="s">
        <v>244</v>
      </c>
    </row>
    <row r="243" spans="1:11" x14ac:dyDescent="0.25">
      <c r="D243" t="s">
        <v>182</v>
      </c>
      <c r="E243" t="s">
        <v>191</v>
      </c>
    </row>
    <row r="244" spans="1:11" x14ac:dyDescent="0.25">
      <c r="E244" t="s">
        <v>245</v>
      </c>
    </row>
    <row r="247" spans="1:11" x14ac:dyDescent="0.25">
      <c r="F247" s="2">
        <f>SUM(F3:F246)</f>
        <v>376403.62</v>
      </c>
      <c r="G247" s="2">
        <f>SUM(G3:G246)</f>
        <v>804384.9800000001</v>
      </c>
      <c r="H247" s="2">
        <f>SUM(H3:H246)</f>
        <v>12121</v>
      </c>
      <c r="I247" s="2">
        <f>SUM(I3:I246)</f>
        <v>837</v>
      </c>
      <c r="K247" s="2">
        <f>SUM(K3:K246)</f>
        <v>1193746.5999999999</v>
      </c>
    </row>
  </sheetData>
  <sortState xmlns:xlrd2="http://schemas.microsoft.com/office/spreadsheetml/2017/richdata2" ref="A3:D241">
    <sortCondition ref="A3:A241"/>
  </sortState>
  <mergeCells count="13">
    <mergeCell ref="B215:B216"/>
    <mergeCell ref="B58:B59"/>
    <mergeCell ref="B98:B100"/>
    <mergeCell ref="B112:B113"/>
    <mergeCell ref="B125:B126"/>
    <mergeCell ref="B133:B135"/>
    <mergeCell ref="B141:B142"/>
    <mergeCell ref="B183:B185"/>
    <mergeCell ref="B12:B13"/>
    <mergeCell ref="B50:B51"/>
    <mergeCell ref="B74:B75"/>
    <mergeCell ref="B82:B84"/>
    <mergeCell ref="B207:B208"/>
  </mergeCells>
  <phoneticPr fontId="3" type="noConversion"/>
  <conditionalFormatting sqref="A1:A2">
    <cfRule type="duplicateValues" dxfId="2" priority="4"/>
  </conditionalFormatting>
  <conditionalFormatting sqref="A1:A1048576">
    <cfRule type="duplicateValues" dxfId="1" priority="3"/>
  </conditionalFormatting>
  <conditionalFormatting sqref="B235:B241 B224:B233 B209:B214 B200:B206 B187:B190 B166:B174 B158:B164 B150:B156 B137:B140 B127:B132 B118:B124 B114:B116 B107:B111 B104:B105 B91:B97 B85:B89 B76:B81 B67:B73 B60:B65 B52:B57 B45:B49 B5:B11 B14:B19 B21:B27 B29:B35 B37:B43 B143:B148 B176:B182 B192:B198 B217:B222 B243:B1048576 B3">
    <cfRule type="duplicateValues" dxfId="0" priority="5"/>
  </conditionalFormatting>
  <pageMargins left="0.7" right="0.7" top="0.75" bottom="0.75" header="0.3" footer="0.3"/>
  <pageSetup scale="55" fitToHeight="0" orientation="landscape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McIntosh, Randi</dc:creator>
  <cp:lastModifiedBy>McIntosh, Randi</cp:lastModifiedBy>
  <cp:lastPrinted>2025-09-02T15:00:08Z</cp:lastPrinted>
  <dcterms:created xsi:type="dcterms:W3CDTF">2025-04-09T19:52:42Z</dcterms:created>
  <dcterms:modified xsi:type="dcterms:W3CDTF">2025-09-09T16:26:44Z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2025-04-09T19:52:49Z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eb3d6445-750d-472a-8936-c9eda01aa757</vt:lpwstr>
  </property>
  <property fmtid="{D5CDD505-2E9C-101B-9397-08002B2CF9AE}" pid="7" name="MSIP_Label_defa4170-0d19-0005-0004-bc88714345d2_ActionId">
    <vt:lpwstr>71d8317b-cddd-434a-946e-3ae3d22251b8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